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evins Documents\Browning\Kev's Excell Files\KeepSafe Custom Calendar Quotes\2023 Custom Calendar Quotes\"/>
    </mc:Choice>
  </mc:AlternateContent>
  <bookViews>
    <workbookView xWindow="5760" yWindow="-36" windowWidth="8016" windowHeight="8448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23" i="1" l="1"/>
  <c r="D26" i="1" l="1"/>
  <c r="J26" i="1" l="1"/>
  <c r="I26" i="1"/>
  <c r="AT22" i="1"/>
  <c r="AS22" i="1" s="1"/>
  <c r="AR22" i="1" s="1"/>
  <c r="AQ22" i="1" s="1"/>
  <c r="AP22" i="1" s="1"/>
  <c r="AO22" i="1" s="1"/>
  <c r="AN22" i="1" s="1"/>
  <c r="AT12" i="1"/>
  <c r="AS12" i="1" s="1"/>
  <c r="AR12" i="1" s="1"/>
  <c r="AQ12" i="1" s="1"/>
  <c r="AP12" i="1" s="1"/>
  <c r="AO12" i="1" s="1"/>
  <c r="D20" i="1"/>
  <c r="D18" i="1"/>
  <c r="D14" i="1"/>
  <c r="D13" i="1"/>
  <c r="D19" i="1"/>
  <c r="D21" i="1"/>
  <c r="C11" i="1"/>
  <c r="D11" i="1" s="1"/>
  <c r="D17" i="1"/>
  <c r="D15" i="1"/>
  <c r="D16" i="1"/>
  <c r="AT11" i="1"/>
  <c r="AS11" i="1" s="1"/>
  <c r="AR11" i="1" s="1"/>
  <c r="AQ11" i="1" s="1"/>
  <c r="AP11" i="1" s="1"/>
  <c r="AO11" i="1" s="1"/>
  <c r="AN11" i="1" s="1"/>
  <c r="C22" i="1" l="1"/>
  <c r="D22" i="1" s="1"/>
  <c r="AL11" i="1"/>
  <c r="AN12" i="1"/>
  <c r="C12" i="1" s="1"/>
  <c r="D12" i="1" s="1"/>
  <c r="AL12" i="1"/>
  <c r="D24" i="1" l="1"/>
  <c r="D27" i="1" s="1"/>
</calcChain>
</file>

<file path=xl/sharedStrings.xml><?xml version="1.0" encoding="utf-8"?>
<sst xmlns="http://schemas.openxmlformats.org/spreadsheetml/2006/main" count="60" uniqueCount="34">
  <si>
    <t>Y</t>
  </si>
  <si>
    <t>N</t>
  </si>
  <si>
    <t>OPTION</t>
  </si>
  <si>
    <t>UNIT</t>
  </si>
  <si>
    <t>EXTENDED</t>
  </si>
  <si>
    <t>TOTAL</t>
  </si>
  <si>
    <t>VALUE</t>
  </si>
  <si>
    <t>ITEM</t>
  </si>
  <si>
    <t>SUB TOTAL</t>
  </si>
  <si>
    <t>QUANTITY</t>
  </si>
  <si>
    <t>Open Design Calendar</t>
  </si>
  <si>
    <t>N/A</t>
  </si>
  <si>
    <t>YES</t>
  </si>
  <si>
    <t>NO</t>
  </si>
  <si>
    <t>OPTIONAL - 2 Pictures/Page Layout</t>
  </si>
  <si>
    <t>OPTIONAL - 4 Pictures/Page Layout</t>
  </si>
  <si>
    <t>OPTIONAL - Child's Photo and Profile Info</t>
  </si>
  <si>
    <t>OPTIONAL - Special Elements such as: Logos, Important Dates, Tips, Slogans, Etc.</t>
  </si>
  <si>
    <t>OPTIONAL - Work-Shift Schedules</t>
  </si>
  <si>
    <t>OPTIONAL - Moon Phases</t>
  </si>
  <si>
    <t>OPTIONAL - Additional Scans (Qty)</t>
  </si>
  <si>
    <t xml:space="preserve">      TO ORDER CALL TOLL FREE!</t>
  </si>
  <si>
    <t xml:space="preserve">        1-888-300-7800</t>
  </si>
  <si>
    <t>+</t>
  </si>
  <si>
    <r>
      <t xml:space="preserve">OPTIONAL - Bottom Flap </t>
    </r>
    <r>
      <rPr>
        <b/>
        <sz val="10"/>
        <color indexed="10"/>
        <rFont val="Arial"/>
        <family val="2"/>
      </rPr>
      <t>(500 Minimum)</t>
    </r>
  </si>
  <si>
    <t>BASIC Calendar - Includes: 1 Picture/Page               - Select from our (4) Basic Designs</t>
  </si>
  <si>
    <t>CUSTOM CALENDAR COST CALCULATOR</t>
  </si>
  <si>
    <t>OPTIONAL - Coil Binding</t>
  </si>
  <si>
    <t xml:space="preserve">Price for Basic Design Calendar (1 Picture/Page) </t>
  </si>
  <si>
    <t>Minimum 100 Calendars!</t>
  </si>
  <si>
    <r>
      <t xml:space="preserve">OPTIONAL - </t>
    </r>
    <r>
      <rPr>
        <b/>
        <u/>
        <sz val="10"/>
        <color indexed="10"/>
        <rFont val="Arial"/>
        <family val="2"/>
      </rPr>
      <t>NEW!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62"/>
        <rFont val="Arial"/>
        <family val="2"/>
      </rPr>
      <t xml:space="preserve"> </t>
    </r>
    <r>
      <rPr>
        <b/>
        <sz val="10"/>
        <color indexed="12"/>
        <rFont val="Arial"/>
        <family val="2"/>
      </rPr>
      <t>UV Coat Front Cover
                                   High Gloss Finish!</t>
    </r>
  </si>
  <si>
    <t>OPTIONAL - Full Custom Design                          
                      Does not Include Any Scans</t>
  </si>
  <si>
    <t xml:space="preserve">SPECIAL COST ADJUSTMENT:  </t>
  </si>
  <si>
    <t xml:space="preserve"> Official Version: Revised 2022-06-22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</si>
</sst>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.000"/>
  </numFmts>
  <fonts count="1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b/>
      <sz val="10"/>
      <color indexed="62"/>
      <name val="Arial"/>
      <family val="2"/>
    </font>
    <font>
      <b/>
      <u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color rgb="FF0033CC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horizontal="center" shrinkToFit="1"/>
    </xf>
    <xf numFmtId="0" fontId="3" fillId="0" borderId="0" xfId="0" applyFont="1" applyAlignment="1">
      <alignment shrinkToFit="1"/>
    </xf>
    <xf numFmtId="3" fontId="3" fillId="0" borderId="0" xfId="0" applyNumberFormat="1" applyFont="1" applyAlignment="1">
      <alignment shrinkToFit="1"/>
    </xf>
    <xf numFmtId="164" fontId="3" fillId="0" borderId="0" xfId="0" applyNumberFormat="1" applyFont="1" applyAlignment="1">
      <alignment shrinkToFit="1"/>
    </xf>
    <xf numFmtId="165" fontId="3" fillId="0" borderId="0" xfId="0" applyNumberFormat="1" applyFont="1" applyAlignment="1">
      <alignment shrinkToFit="1"/>
    </xf>
    <xf numFmtId="164" fontId="3" fillId="0" borderId="1" xfId="0" applyNumberFormat="1" applyFont="1" applyBorder="1"/>
    <xf numFmtId="0" fontId="4" fillId="0" borderId="0" xfId="0" applyFont="1" applyAlignment="1">
      <alignment horizontal="center"/>
    </xf>
    <xf numFmtId="165" fontId="5" fillId="0" borderId="0" xfId="0" applyNumberFormat="1" applyFont="1" applyAlignment="1">
      <alignment horizontal="right"/>
    </xf>
    <xf numFmtId="164" fontId="4" fillId="0" borderId="0" xfId="0" applyNumberFormat="1" applyFont="1"/>
    <xf numFmtId="0" fontId="4" fillId="0" borderId="0" xfId="0" applyFont="1"/>
    <xf numFmtId="165" fontId="4" fillId="0" borderId="0" xfId="0" applyNumberFormat="1" applyFont="1" applyAlignment="1">
      <alignment shrinkToFit="1"/>
    </xf>
    <xf numFmtId="0" fontId="4" fillId="0" borderId="0" xfId="0" applyFont="1" applyAlignment="1">
      <alignment shrinkToFit="1"/>
    </xf>
    <xf numFmtId="3" fontId="4" fillId="0" borderId="0" xfId="0" applyNumberFormat="1" applyFont="1" applyAlignment="1">
      <alignment shrinkToFit="1"/>
    </xf>
    <xf numFmtId="0" fontId="5" fillId="0" borderId="0" xfId="0" applyFont="1"/>
    <xf numFmtId="164" fontId="5" fillId="0" borderId="0" xfId="0" applyNumberFormat="1" applyFont="1" applyAlignment="1">
      <alignment horizontal="right"/>
    </xf>
    <xf numFmtId="164" fontId="4" fillId="0" borderId="0" xfId="0" applyNumberFormat="1" applyFont="1" applyAlignment="1">
      <alignment shrinkToFit="1"/>
    </xf>
    <xf numFmtId="164" fontId="5" fillId="0" borderId="0" xfId="0" applyNumberFormat="1" applyFont="1"/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shrinkToFit="1"/>
    </xf>
    <xf numFmtId="0" fontId="5" fillId="0" borderId="0" xfId="0" applyFont="1" applyAlignment="1">
      <alignment shrinkToFit="1"/>
    </xf>
    <xf numFmtId="0" fontId="6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/>
    <xf numFmtId="164" fontId="7" fillId="0" borderId="0" xfId="0" applyNumberFormat="1" applyFont="1" applyAlignment="1">
      <alignment shrinkToFit="1"/>
    </xf>
    <xf numFmtId="0" fontId="7" fillId="0" borderId="0" xfId="0" applyFont="1" applyAlignment="1">
      <alignment shrinkToFit="1"/>
    </xf>
    <xf numFmtId="0" fontId="5" fillId="0" borderId="0" xfId="0" applyFont="1" applyAlignment="1">
      <alignment horizontal="right"/>
    </xf>
    <xf numFmtId="164" fontId="1" fillId="0" borderId="2" xfId="0" applyNumberFormat="1" applyFont="1" applyBorder="1"/>
    <xf numFmtId="164" fontId="3" fillId="0" borderId="2" xfId="0" applyNumberFormat="1" applyFont="1" applyBorder="1"/>
    <xf numFmtId="164" fontId="5" fillId="0" borderId="2" xfId="0" applyNumberFormat="1" applyFont="1" applyBorder="1" applyAlignment="1">
      <alignment horizontal="right"/>
    </xf>
    <xf numFmtId="0" fontId="4" fillId="0" borderId="3" xfId="0" applyFont="1" applyFill="1" applyBorder="1"/>
    <xf numFmtId="164" fontId="1" fillId="0" borderId="0" xfId="0" applyNumberFormat="1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1" xfId="0" applyFont="1" applyBorder="1" applyProtection="1"/>
    <xf numFmtId="0" fontId="3" fillId="0" borderId="1" xfId="0" applyFont="1" applyBorder="1" applyProtection="1"/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wrapText="1"/>
    </xf>
    <xf numFmtId="0" fontId="3" fillId="0" borderId="1" xfId="0" applyFont="1" applyFill="1" applyBorder="1" applyAlignment="1" applyProtection="1">
      <alignment wrapText="1"/>
    </xf>
    <xf numFmtId="0" fontId="8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</xf>
    <xf numFmtId="1" fontId="4" fillId="0" borderId="0" xfId="0" applyNumberFormat="1" applyFont="1" applyFill="1" applyBorder="1"/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right"/>
    </xf>
    <xf numFmtId="1" fontId="5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Alignment="1">
      <alignment shrinkToFit="1"/>
    </xf>
    <xf numFmtId="1" fontId="5" fillId="0" borderId="0" xfId="0" applyNumberFormat="1" applyFont="1"/>
    <xf numFmtId="4" fontId="3" fillId="0" borderId="1" xfId="0" applyNumberFormat="1" applyFont="1" applyBorder="1"/>
    <xf numFmtId="3" fontId="8" fillId="0" borderId="1" xfId="0" applyNumberFormat="1" applyFont="1" applyBorder="1" applyAlignment="1" applyProtection="1">
      <alignment horizontal="center"/>
      <protection locked="0"/>
    </xf>
    <xf numFmtId="1" fontId="4" fillId="0" borderId="0" xfId="0" applyNumberFormat="1" applyFont="1" applyAlignment="1">
      <alignment horizontal="center" shrinkToFit="1"/>
    </xf>
    <xf numFmtId="164" fontId="1" fillId="0" borderId="1" xfId="0" applyNumberFormat="1" applyFont="1" applyBorder="1" applyAlignment="1">
      <alignment horizontal="right"/>
    </xf>
    <xf numFmtId="164" fontId="12" fillId="0" borderId="0" xfId="0" applyNumberFormat="1" applyFont="1"/>
    <xf numFmtId="0" fontId="12" fillId="0" borderId="0" xfId="0" applyFont="1" applyAlignment="1">
      <alignment horizontal="center"/>
    </xf>
    <xf numFmtId="0" fontId="1" fillId="0" borderId="1" xfId="0" applyFont="1" applyBorder="1" applyAlignment="1" applyProtection="1">
      <alignment wrapText="1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shrinkToFit="1"/>
    </xf>
    <xf numFmtId="0" fontId="14" fillId="0" borderId="0" xfId="0" applyFont="1"/>
    <xf numFmtId="3" fontId="5" fillId="0" borderId="4" xfId="0" applyNumberFormat="1" applyFont="1" applyBorder="1" applyAlignment="1">
      <alignment shrinkToFit="1"/>
    </xf>
    <xf numFmtId="164" fontId="3" fillId="0" borderId="4" xfId="0" applyNumberFormat="1" applyFont="1" applyBorder="1" applyAlignment="1">
      <alignment shrinkToFit="1"/>
    </xf>
    <xf numFmtId="164" fontId="3" fillId="0" borderId="4" xfId="0" applyNumberFormat="1" applyFont="1" applyFill="1" applyBorder="1" applyAlignment="1">
      <alignment shrinkToFit="1"/>
    </xf>
    <xf numFmtId="3" fontId="5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shrinkToFit="1"/>
    </xf>
    <xf numFmtId="164" fontId="5" fillId="0" borderId="6" xfId="0" applyNumberFormat="1" applyFont="1" applyBorder="1"/>
    <xf numFmtId="0" fontId="18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Protection="1">
      <protection locked="0"/>
    </xf>
    <xf numFmtId="164" fontId="3" fillId="0" borderId="0" xfId="0" applyNumberFormat="1" applyFont="1" applyBorder="1" applyAlignment="1">
      <alignment shrinkToFit="1"/>
    </xf>
    <xf numFmtId="0" fontId="1" fillId="0" borderId="7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121920</xdr:rowOff>
    </xdr:from>
    <xdr:to>
      <xdr:col>0</xdr:col>
      <xdr:colOff>1653540</xdr:colOff>
      <xdr:row>2</xdr:row>
      <xdr:rowOff>213360</xdr:rowOff>
    </xdr:to>
    <xdr:pic>
      <xdr:nvPicPr>
        <xdr:cNvPr id="1181" name="Picture 8" descr="KeepSafe Color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21920"/>
          <a:ext cx="15544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150812</xdr:rowOff>
    </xdr:from>
    <xdr:to>
      <xdr:col>3</xdr:col>
      <xdr:colOff>31750</xdr:colOff>
      <xdr:row>37</xdr:row>
      <xdr:rowOff>69800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0375"/>
          <a:ext cx="4238625" cy="14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39"/>
  <sheetViews>
    <sheetView tabSelected="1" zoomScale="96" zoomScaleNormal="96" workbookViewId="0">
      <selection activeCell="B8" sqref="B8"/>
    </sheetView>
  </sheetViews>
  <sheetFormatPr defaultColWidth="9.109375" defaultRowHeight="13.2" x14ac:dyDescent="0.25"/>
  <cols>
    <col min="1" max="1" width="39.33203125" style="1" customWidth="1"/>
    <col min="2" max="2" width="11.5546875" style="2" customWidth="1"/>
    <col min="3" max="3" width="10.44140625" style="3" customWidth="1"/>
    <col min="4" max="4" width="18.33203125" style="3" customWidth="1"/>
    <col min="5" max="5" width="5.6640625" style="4" customWidth="1"/>
    <col min="6" max="6" width="10.44140625" style="3" hidden="1" customWidth="1"/>
    <col min="7" max="7" width="11.44140625" style="2" hidden="1" customWidth="1"/>
    <col min="8" max="8" width="4.6640625" style="2" hidden="1" customWidth="1"/>
    <col min="9" max="9" width="11.44140625" style="44" hidden="1" customWidth="1"/>
    <col min="10" max="19" width="8.44140625" style="8" hidden="1" customWidth="1"/>
    <col min="20" max="34" width="8.44140625" style="6" hidden="1" customWidth="1"/>
    <col min="35" max="37" width="6.5546875" style="6" hidden="1" customWidth="1"/>
    <col min="38" max="40" width="9.109375" style="4" hidden="1" customWidth="1"/>
    <col min="41" max="41" width="9.6640625" style="4" hidden="1" customWidth="1"/>
    <col min="42" max="47" width="9.109375" style="4" hidden="1" customWidth="1"/>
    <col min="48" max="16384" width="9.109375" style="4"/>
  </cols>
  <sheetData>
    <row r="2" spans="1:46" ht="15.6" x14ac:dyDescent="0.3">
      <c r="B2" s="40" t="s">
        <v>21</v>
      </c>
      <c r="C2"/>
    </row>
    <row r="3" spans="1:46" ht="22.8" x14ac:dyDescent="0.4">
      <c r="B3" s="41" t="s">
        <v>22</v>
      </c>
    </row>
    <row r="5" spans="1:46" s="31" customFormat="1" ht="21" x14ac:dyDescent="0.4">
      <c r="A5" s="28" t="s">
        <v>26</v>
      </c>
      <c r="B5" s="29"/>
      <c r="C5" s="30"/>
      <c r="D5" s="30"/>
      <c r="F5" s="30"/>
      <c r="G5" s="29"/>
      <c r="H5" s="29"/>
      <c r="I5" s="45"/>
      <c r="J5" s="32"/>
      <c r="K5" s="32"/>
      <c r="L5" s="32"/>
      <c r="M5" s="32"/>
      <c r="N5" s="32"/>
      <c r="O5" s="32"/>
      <c r="P5" s="32"/>
      <c r="Q5" s="32"/>
      <c r="R5" s="32"/>
      <c r="S5" s="32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46" s="31" customFormat="1" ht="21" x14ac:dyDescent="0.4">
      <c r="A6" s="28"/>
      <c r="B6" s="29"/>
      <c r="C6" s="30"/>
      <c r="D6" s="30"/>
      <c r="F6" s="30"/>
      <c r="G6" s="29"/>
      <c r="H6" s="29"/>
      <c r="I6" s="45"/>
      <c r="J6" s="32"/>
      <c r="K6" s="32"/>
      <c r="L6" s="32"/>
      <c r="M6" s="32"/>
      <c r="N6" s="32"/>
      <c r="O6" s="32"/>
      <c r="P6" s="32"/>
      <c r="Q6" s="32"/>
      <c r="R6" s="32"/>
      <c r="S6" s="32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46" x14ac:dyDescent="0.25"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M7" s="7"/>
      <c r="AO7" s="1"/>
    </row>
    <row r="8" spans="1:46" ht="17.399999999999999" x14ac:dyDescent="0.3">
      <c r="A8" s="34" t="s">
        <v>9</v>
      </c>
      <c r="B8" s="52">
        <v>1000</v>
      </c>
      <c r="C8" s="65" t="s">
        <v>29</v>
      </c>
      <c r="AM8" s="7"/>
      <c r="AO8" s="1"/>
    </row>
    <row r="9" spans="1:46" ht="13.8" thickBot="1" x14ac:dyDescent="0.3">
      <c r="H9" s="68"/>
      <c r="I9" s="69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M9" s="7"/>
      <c r="AO9" s="1"/>
    </row>
    <row r="10" spans="1:46" s="18" customFormat="1" ht="18" thickBot="1" x14ac:dyDescent="0.35">
      <c r="A10" s="47" t="s">
        <v>7</v>
      </c>
      <c r="B10" s="23" t="s">
        <v>2</v>
      </c>
      <c r="C10" s="37" t="s">
        <v>3</v>
      </c>
      <c r="D10" s="24" t="s">
        <v>4</v>
      </c>
      <c r="F10" s="21" t="s">
        <v>6</v>
      </c>
      <c r="G10" s="25" t="s">
        <v>2</v>
      </c>
      <c r="H10" s="25"/>
      <c r="I10" s="75">
        <v>50</v>
      </c>
      <c r="J10" s="72">
        <v>100</v>
      </c>
      <c r="K10" s="72">
        <v>150</v>
      </c>
      <c r="L10" s="72">
        <v>200</v>
      </c>
      <c r="M10" s="72">
        <v>250</v>
      </c>
      <c r="N10" s="72">
        <v>500</v>
      </c>
      <c r="O10" s="72">
        <v>600</v>
      </c>
      <c r="P10" s="72">
        <v>750</v>
      </c>
      <c r="Q10" s="72">
        <v>800</v>
      </c>
      <c r="R10" s="72">
        <v>900</v>
      </c>
      <c r="S10" s="72">
        <v>1000</v>
      </c>
      <c r="T10" s="72">
        <v>1250</v>
      </c>
      <c r="U10" s="72">
        <v>1500</v>
      </c>
      <c r="V10" s="72">
        <v>1750</v>
      </c>
      <c r="W10" s="72">
        <v>2000</v>
      </c>
      <c r="X10" s="72">
        <v>2500</v>
      </c>
      <c r="Y10" s="72">
        <v>3000</v>
      </c>
      <c r="Z10" s="72">
        <v>3500</v>
      </c>
      <c r="AA10" s="72">
        <v>4000</v>
      </c>
      <c r="AB10" s="72">
        <v>5000</v>
      </c>
      <c r="AC10" s="72">
        <v>7500</v>
      </c>
      <c r="AD10" s="72">
        <v>10000</v>
      </c>
      <c r="AE10" s="72">
        <v>12500</v>
      </c>
      <c r="AF10" s="72">
        <v>15000</v>
      </c>
      <c r="AG10" s="72">
        <v>17500</v>
      </c>
      <c r="AH10" s="72">
        <v>20000</v>
      </c>
      <c r="AI10" s="27"/>
      <c r="AJ10" s="27"/>
      <c r="AK10" s="27"/>
      <c r="AM10" s="26"/>
    </row>
    <row r="11" spans="1:46" ht="18" hidden="1" thickBot="1" x14ac:dyDescent="0.35">
      <c r="A11" s="48" t="s">
        <v>10</v>
      </c>
      <c r="B11" s="23" t="s">
        <v>1</v>
      </c>
      <c r="C11" s="10">
        <f>IF(B11=G11,AN11,AM11)</f>
        <v>0</v>
      </c>
      <c r="D11" s="10">
        <f>$B$8*C11</f>
        <v>0</v>
      </c>
      <c r="G11" s="2" t="s">
        <v>0</v>
      </c>
      <c r="I11" s="76"/>
      <c r="J11" s="73">
        <v>34.15</v>
      </c>
      <c r="K11" s="73">
        <v>27</v>
      </c>
      <c r="L11" s="73">
        <v>23</v>
      </c>
      <c r="M11" s="73">
        <v>19</v>
      </c>
      <c r="N11" s="73">
        <v>12</v>
      </c>
      <c r="O11" s="73">
        <v>11.25</v>
      </c>
      <c r="P11" s="73">
        <v>10.9</v>
      </c>
      <c r="Q11" s="73">
        <v>10.6</v>
      </c>
      <c r="R11" s="73">
        <v>9.1999999999999993</v>
      </c>
      <c r="S11" s="73">
        <v>8.1999999999999993</v>
      </c>
      <c r="T11" s="73">
        <v>6.75</v>
      </c>
      <c r="U11" s="73">
        <v>5.8</v>
      </c>
      <c r="V11" s="73">
        <v>5.0999999999999996</v>
      </c>
      <c r="W11" s="73">
        <v>4.5999999999999996</v>
      </c>
      <c r="X11" s="73">
        <v>3.9</v>
      </c>
      <c r="Y11" s="73">
        <v>3.3</v>
      </c>
      <c r="Z11" s="73">
        <v>2.95</v>
      </c>
      <c r="AA11" s="73">
        <v>2.75</v>
      </c>
      <c r="AB11" s="73">
        <v>2.4</v>
      </c>
      <c r="AC11" s="73">
        <v>2.15</v>
      </c>
      <c r="AD11" s="73">
        <v>1.9</v>
      </c>
      <c r="AE11" s="73">
        <v>1.7</v>
      </c>
      <c r="AF11" s="73">
        <v>1.6</v>
      </c>
      <c r="AG11" s="73">
        <v>1.4</v>
      </c>
      <c r="AH11" s="73">
        <v>1.3</v>
      </c>
      <c r="AI11" s="5"/>
      <c r="AJ11" s="5"/>
      <c r="AK11" s="5"/>
      <c r="AL11" s="4">
        <f>IF($B$8&gt;=100,$AO$11,$AM$11)</f>
        <v>8.1999999999999993</v>
      </c>
      <c r="AM11" s="7">
        <v>0</v>
      </c>
      <c r="AN11" s="4">
        <f>IF($B$8&gt;=100,$AO$11,$AM$11)</f>
        <v>8.1999999999999993</v>
      </c>
      <c r="AO11" s="1">
        <f>IF(AND($B$8&gt;=100,$B$8&lt;150),$J$11,IF(AND($B$8&gt;=150,$B$8&lt;200),$K$11,IF(AND($B$8&gt;=200,$B$8&lt;250),$L$11,IF(AND($B$8&gt;=250,$B$8&lt;300),$M$11,$AP$11))))</f>
        <v>8.1999999999999993</v>
      </c>
      <c r="AP11" s="4">
        <f>IF(AND($B$8&gt;=300,$B$8&lt;350),#REF!,IF(AND($B$8&gt;=350,$B$8&lt;400),#REF!,IF(AND($B$8&gt;=400,$B$8&lt;450),#REF!,IF(AND($B$8&gt;=450,$B$8&lt;500),#REF!,IF(AND($B$8&gt;=500,$B$8&lt;600),$N$11,$AQ$11)))))</f>
        <v>8.1999999999999993</v>
      </c>
      <c r="AQ11" s="4">
        <f>IF(AND($B$8&gt;=600,$B$8&lt;700),$O$11,IF(AND($B$8&gt;=700,$B$8&lt;800),$P$11,IF(AND($B$8&gt;=800,$B$8&lt;900),$Q$11,IF(AND($B$8&gt;=900,$B$8&lt;1000),$R$11,IF(AND($B$8&gt;=1000,$B$8&lt;1250),$S$11,$AR$11)))))</f>
        <v>8.1999999999999993</v>
      </c>
      <c r="AR11" s="4">
        <f>IF(AND($B$8&gt;=1250,$B$8&lt;1500),$T$11,IF(AND($B$8&gt;=1500,$B$8&lt;1750),$U$11,IF(AND($B$8&gt;=1750,$B$8&lt;2000),$V$11,IF(AND($B$8&gt;=2000,$B$8&lt;2500),$W$11,IF(AND($B$8&gt;=2500,$B$8&lt;3000),$X$11,$AS$11)))))</f>
        <v>0</v>
      </c>
      <c r="AS11" s="4">
        <f>IF(AND($B$8&gt;=3000,$B$8&lt;3500),$Y$11,IF(AND($B$8&gt;=3500,$B$8&lt;4000),$Z$11,IF(AND($B$8&gt;=4000,$B$8&lt;5000),$AA$11,IF(AND($B$8&gt;=5000,$B$8&lt;7500),$AB$11,$AT$11))))</f>
        <v>0</v>
      </c>
      <c r="AT11" s="4">
        <f>IF(AND($B$8&gt;=7500,$B$8&lt;10000),$AC$11,IF(AND($B$8&gt;=10000,$B$8&lt;12500),$AD$11,IF(AND($B$8&gt;=12500,$B$8&lt;15000),$AE$11,IF(AND($B$8&gt;=15000,$B$8&lt;17500),$AF$11,IF(AND($B$8&gt;=17500,$B$8&lt;20000),$AG$11,IF($B$8&gt;=20000,$AH$11,0))))))</f>
        <v>0</v>
      </c>
    </row>
    <row r="12" spans="1:46" ht="30" customHeight="1" thickBot="1" x14ac:dyDescent="0.35">
      <c r="A12" s="67" t="s">
        <v>25</v>
      </c>
      <c r="B12" s="53" t="s">
        <v>12</v>
      </c>
      <c r="C12" s="35">
        <f>IF(B12=G12,AN12,AM12)</f>
        <v>8.1</v>
      </c>
      <c r="D12" s="64">
        <f>IF($B$8&lt;100,$H$12,$B$8*C12)</f>
        <v>8100</v>
      </c>
      <c r="F12" s="39" t="s">
        <v>12</v>
      </c>
      <c r="G12" s="2" t="s">
        <v>12</v>
      </c>
      <c r="H12" s="66"/>
      <c r="I12" s="77">
        <v>27.45</v>
      </c>
      <c r="J12" s="73">
        <v>18.7</v>
      </c>
      <c r="K12" s="73">
        <v>18.7</v>
      </c>
      <c r="L12" s="73">
        <v>18.7</v>
      </c>
      <c r="M12" s="73">
        <v>16.05</v>
      </c>
      <c r="N12" s="73">
        <v>12.2</v>
      </c>
      <c r="O12" s="73">
        <v>12.2</v>
      </c>
      <c r="P12" s="73">
        <v>9.25</v>
      </c>
      <c r="Q12" s="73">
        <v>9.25</v>
      </c>
      <c r="R12" s="73">
        <v>9.25</v>
      </c>
      <c r="S12" s="73">
        <v>8.1</v>
      </c>
      <c r="T12" s="73">
        <v>6.72</v>
      </c>
      <c r="U12" s="73">
        <v>5.7</v>
      </c>
      <c r="V12" s="73">
        <v>5.7</v>
      </c>
      <c r="W12" s="73">
        <v>4.75</v>
      </c>
      <c r="X12" s="74">
        <v>4.0999999999999996</v>
      </c>
      <c r="Y12" s="74">
        <v>3.45</v>
      </c>
      <c r="Z12" s="74">
        <v>3.2</v>
      </c>
      <c r="AA12" s="74">
        <v>2.95</v>
      </c>
      <c r="AB12" s="74">
        <v>2.6</v>
      </c>
      <c r="AC12" s="74">
        <v>2.1</v>
      </c>
      <c r="AD12" s="74">
        <v>1.75</v>
      </c>
      <c r="AE12" s="74">
        <v>1.6</v>
      </c>
      <c r="AF12" s="74">
        <v>1.45</v>
      </c>
      <c r="AG12" s="74">
        <v>1.4</v>
      </c>
      <c r="AH12" s="74">
        <v>1.3</v>
      </c>
      <c r="AL12" s="4">
        <f>IF($B$8&gt;=50,$AO$12,$AM$12)</f>
        <v>8.1</v>
      </c>
      <c r="AM12" s="7">
        <v>0</v>
      </c>
      <c r="AN12" s="4">
        <f>IF($B$8&gt;=50,$AO$12,$AM$12)</f>
        <v>8.1</v>
      </c>
      <c r="AO12" s="1">
        <f>IF($B$8&lt;50,$H$12,IF(AND($B$8&gt;=50,$B$8&lt;100),$I$12,IF(AND($B$8&gt;=100,$B$8&lt;150),$J$12,IF(AND($B$8&gt;=150,$B$8&lt;200),$K$12,IF(AND($B$8&gt;=200,$B$8&lt;250),$L$12,IF(AND($B$8&gt;=250,$B$8&lt;300),$M$12,$AP$12))))))</f>
        <v>8.1</v>
      </c>
      <c r="AP12" s="4">
        <f>IF(AND($B$8&gt;=300,$B$8&lt;350),$M$12,IF(AND($B$8&gt;=350,$B$8&lt;400),$M$12,IF(AND($B$8&gt;=400,$B$8&lt;450),$M$12,IF(AND($B$8&gt;=450,$B$8&lt;500),$M$12,IF(AND($B$8&gt;=500,$B$8&lt;600),$N$12,$AQ$12)))))</f>
        <v>8.1</v>
      </c>
      <c r="AQ12" s="4">
        <f>IF(AND($B$8&gt;=600,$B$8&lt;750),$O$12,IF(AND($B$8&gt;=750,$B$8&lt;800),$P$12,IF(AND($B$8&gt;=800,$B$8&lt;900),$Q$12,IF(AND($B$8&gt;=900,$B$8&lt;1000),$R$12,IF(AND($B$8&gt;=1000,$B$8&lt;1250),$S$12,$AR$12)))))</f>
        <v>8.1</v>
      </c>
      <c r="AR12" s="4">
        <f>IF(AND($B$8&gt;=1250,$B$8&lt;1500),$T$12,IF(AND($B$8&gt;=1500,$B$8&lt;1750),$U$12,IF(AND($B$8&gt;=1750,$B$8&lt;2000),$V$12,IF(AND($B$8&gt;=2000,$B$8&lt;2500),$W$12,IF(AND($B$8&gt;=2500,$B$8&lt;3000),$X$12,$AS$12)))))</f>
        <v>0</v>
      </c>
      <c r="AS12" s="4">
        <f>IF(AND($B$8&gt;=3000,$B$8&lt;3500),$Y$12,IF(AND($B$8&gt;=3500,$B$8&lt;4000),$Z$12,IF(AND($B$8&gt;=4000,$B$8&lt;5000),$AA$12,IF(AND($B$8&gt;=5000,$B$8&lt;7500),$AB$12,$AT$12))))</f>
        <v>0</v>
      </c>
      <c r="AT12" s="4">
        <f>IF(AND($B$8&gt;=7500,$B$8&lt;10000),$AC$12,IF(AND($B$8&gt;=10000,$B$8&lt;12500),$AD$12,IF(AND($B$8&gt;=12500,$B$8&lt;15000),$AE$12,IF(AND($B$8&gt;=15000,$B$8&lt;17500),$AF$12,IF(AND($B$8&gt;=17500,$B$8&lt;20000),$AG$12,IF($B$8&gt;=20000,$AH$12,0))))))</f>
        <v>0</v>
      </c>
    </row>
    <row r="13" spans="1:46" ht="17.399999999999999" x14ac:dyDescent="0.3">
      <c r="A13" s="48" t="s">
        <v>14</v>
      </c>
      <c r="B13" s="52" t="s">
        <v>13</v>
      </c>
      <c r="C13" s="36">
        <v>360</v>
      </c>
      <c r="D13" s="10">
        <f>IF(B13=G13,C13,0)</f>
        <v>0</v>
      </c>
      <c r="F13" s="39" t="s">
        <v>13</v>
      </c>
      <c r="G13" s="2" t="s">
        <v>12</v>
      </c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46" ht="17.399999999999999" x14ac:dyDescent="0.3">
      <c r="A14" s="48" t="s">
        <v>15</v>
      </c>
      <c r="B14" s="52" t="s">
        <v>13</v>
      </c>
      <c r="C14" s="36">
        <v>720</v>
      </c>
      <c r="D14" s="10">
        <f>IF(B14=G14,C14,0)</f>
        <v>0</v>
      </c>
      <c r="G14" s="2" t="s">
        <v>12</v>
      </c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46" ht="17.399999999999999" x14ac:dyDescent="0.3">
      <c r="A15" s="48" t="s">
        <v>16</v>
      </c>
      <c r="B15" s="52" t="s">
        <v>13</v>
      </c>
      <c r="C15" s="36">
        <v>390</v>
      </c>
      <c r="D15" s="10">
        <f>IF(B15=G15,C15,0)</f>
        <v>0</v>
      </c>
      <c r="G15" s="2" t="s">
        <v>12</v>
      </c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46" ht="29.25" customHeight="1" x14ac:dyDescent="0.3">
      <c r="A16" s="49" t="s">
        <v>17</v>
      </c>
      <c r="B16" s="52" t="s">
        <v>13</v>
      </c>
      <c r="C16" s="36">
        <v>250</v>
      </c>
      <c r="D16" s="10">
        <f>IF(B16=G16,C16,0)</f>
        <v>0</v>
      </c>
      <c r="G16" s="2" t="s">
        <v>12</v>
      </c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46" ht="17.399999999999999" x14ac:dyDescent="0.3">
      <c r="A17" s="48" t="s">
        <v>18</v>
      </c>
      <c r="B17" s="52" t="s">
        <v>13</v>
      </c>
      <c r="C17" s="36">
        <v>360</v>
      </c>
      <c r="D17" s="10">
        <f>IF(B17=G17,C17,0)</f>
        <v>0</v>
      </c>
      <c r="G17" s="2" t="s">
        <v>12</v>
      </c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46" ht="17.399999999999999" x14ac:dyDescent="0.3">
      <c r="A18" s="50" t="s">
        <v>24</v>
      </c>
      <c r="B18" s="52" t="s">
        <v>13</v>
      </c>
      <c r="C18" s="43">
        <v>0.25</v>
      </c>
      <c r="D18" s="42">
        <f>IF(AND($B$18=$G$18,$B$8&lt;500),$F$18,IF(AND($B$18=$G$18,$B$8&gt;=500),$B$8*C18,0))</f>
        <v>0</v>
      </c>
      <c r="F18" s="44" t="s">
        <v>11</v>
      </c>
      <c r="G18" s="2" t="s">
        <v>12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M18" s="7"/>
      <c r="AO18" s="1"/>
    </row>
    <row r="19" spans="1:46" ht="17.399999999999999" x14ac:dyDescent="0.3">
      <c r="A19" s="48" t="s">
        <v>19</v>
      </c>
      <c r="B19" s="52" t="s">
        <v>13</v>
      </c>
      <c r="C19" s="36">
        <v>50</v>
      </c>
      <c r="D19" s="10">
        <f>IF(B19=G19,C19,0)</f>
        <v>0</v>
      </c>
      <c r="G19" s="2" t="s">
        <v>12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M19" s="7"/>
      <c r="AO19" s="1"/>
    </row>
    <row r="20" spans="1:46" ht="18" thickBot="1" x14ac:dyDescent="0.35">
      <c r="A20" s="48" t="s">
        <v>27</v>
      </c>
      <c r="B20" s="52" t="s">
        <v>13</v>
      </c>
      <c r="C20" s="36">
        <v>1.1000000000000001</v>
      </c>
      <c r="D20" s="10">
        <f>IF($B$20=$G$20,$B$8*$C$20,0)</f>
        <v>0</v>
      </c>
      <c r="G20" s="2" t="s">
        <v>12</v>
      </c>
      <c r="I20" s="78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M20" s="7"/>
      <c r="AO20" s="1"/>
    </row>
    <row r="21" spans="1:46" ht="30" customHeight="1" thickBot="1" x14ac:dyDescent="0.35">
      <c r="A21" s="51" t="s">
        <v>31</v>
      </c>
      <c r="B21" s="52" t="s">
        <v>13</v>
      </c>
      <c r="C21" s="36">
        <v>1500</v>
      </c>
      <c r="D21" s="10">
        <f>IF(B21=G21,C21,0)</f>
        <v>0</v>
      </c>
      <c r="G21" s="2" t="s">
        <v>12</v>
      </c>
      <c r="I21" s="75">
        <v>50</v>
      </c>
      <c r="J21" s="72">
        <v>100</v>
      </c>
      <c r="K21" s="72">
        <v>150</v>
      </c>
      <c r="L21" s="72">
        <v>200</v>
      </c>
      <c r="M21" s="72">
        <v>250</v>
      </c>
      <c r="N21" s="72">
        <v>500</v>
      </c>
      <c r="O21" s="72">
        <v>600</v>
      </c>
      <c r="P21" s="72">
        <v>750</v>
      </c>
      <c r="Q21" s="72">
        <v>800</v>
      </c>
      <c r="R21" s="72">
        <v>900</v>
      </c>
      <c r="S21" s="72">
        <v>1000</v>
      </c>
      <c r="T21" s="72">
        <v>1250</v>
      </c>
      <c r="U21" s="72">
        <v>1500</v>
      </c>
      <c r="V21" s="72">
        <v>1750</v>
      </c>
      <c r="W21" s="72">
        <v>2000</v>
      </c>
      <c r="X21" s="72">
        <v>2500</v>
      </c>
      <c r="Y21" s="72">
        <v>3000</v>
      </c>
      <c r="Z21" s="72">
        <v>3500</v>
      </c>
      <c r="AA21" s="72">
        <v>4000</v>
      </c>
      <c r="AB21" s="72">
        <v>5000</v>
      </c>
      <c r="AC21" s="72">
        <v>7500</v>
      </c>
      <c r="AD21" s="72">
        <v>10000</v>
      </c>
      <c r="AE21" s="72">
        <v>12500</v>
      </c>
      <c r="AF21" s="72">
        <v>15000</v>
      </c>
      <c r="AG21" s="72">
        <v>17500</v>
      </c>
      <c r="AH21" s="72">
        <v>20000</v>
      </c>
      <c r="AM21" s="7"/>
      <c r="AO21" s="1"/>
    </row>
    <row r="22" spans="1:46" ht="30" customHeight="1" thickBot="1" x14ac:dyDescent="0.35">
      <c r="A22" s="51" t="s">
        <v>30</v>
      </c>
      <c r="B22" s="52" t="s">
        <v>13</v>
      </c>
      <c r="C22" s="36">
        <f>IF(B22=G22,AN22,AM22)</f>
        <v>0</v>
      </c>
      <c r="D22" s="42">
        <f>IF($B$8&lt;100,$H$12,$B$8*C22)</f>
        <v>0</v>
      </c>
      <c r="F22" s="39" t="s">
        <v>12</v>
      </c>
      <c r="G22" s="2" t="s">
        <v>12</v>
      </c>
      <c r="I22" s="73">
        <v>0.52</v>
      </c>
      <c r="J22" s="73">
        <v>0.32</v>
      </c>
      <c r="K22" s="73">
        <v>0.33</v>
      </c>
      <c r="L22" s="73">
        <v>0.28000000000000003</v>
      </c>
      <c r="M22" s="73">
        <v>0.25</v>
      </c>
      <c r="N22" s="73">
        <v>0.19</v>
      </c>
      <c r="O22" s="73">
        <v>0.19</v>
      </c>
      <c r="P22" s="73">
        <v>0.15</v>
      </c>
      <c r="Q22" s="73">
        <v>0.19</v>
      </c>
      <c r="R22" s="73">
        <v>0.19</v>
      </c>
      <c r="S22" s="73">
        <v>0.17</v>
      </c>
      <c r="T22" s="73">
        <v>0.17</v>
      </c>
      <c r="U22" s="73">
        <v>0.17</v>
      </c>
      <c r="V22" s="73">
        <v>0.17</v>
      </c>
      <c r="W22" s="73">
        <v>0.16</v>
      </c>
      <c r="X22" s="73">
        <v>0.16</v>
      </c>
      <c r="Y22" s="73">
        <v>0.16</v>
      </c>
      <c r="Z22" s="73">
        <v>0.16</v>
      </c>
      <c r="AA22" s="73">
        <v>0.16</v>
      </c>
      <c r="AB22" s="73">
        <v>0.16</v>
      </c>
      <c r="AC22" s="73">
        <v>0.16</v>
      </c>
      <c r="AD22" s="73">
        <v>0.16</v>
      </c>
      <c r="AE22" s="73">
        <v>0.16</v>
      </c>
      <c r="AF22" s="73">
        <v>0.16</v>
      </c>
      <c r="AG22" s="73">
        <v>0.16</v>
      </c>
      <c r="AH22" s="73">
        <v>0.16</v>
      </c>
      <c r="AM22" s="7"/>
      <c r="AN22" s="4">
        <f>IF($B$8&gt;=50,$AO$22,$AM$22)</f>
        <v>0.17</v>
      </c>
      <c r="AO22" s="1">
        <f>IF($B$8&lt;50,$H$22,IF(AND($B$8&gt;=50,$B$8&lt;100),$I$22,IF(AND($B$8&gt;=100,$B$8&lt;150),$J$22,IF(AND($B$8&gt;=150,$B$8&lt;200),$K$22,IF(AND($B$8&gt;=200,$B$8&lt;250),$L$22,IF(AND($B$8&gt;=250,$B$8&lt;300),$M$22,$AP$22))))))</f>
        <v>0.17</v>
      </c>
      <c r="AP22" s="4">
        <f>IF(AND($B$8&gt;=300,$B$8&lt;350),$M$22,IF(AND($B$8&gt;=350,$B$8&lt;400),$M$22,IF(AND($B$8&gt;=400,$B$8&lt;450),$M$22,IF(AND($B$8&gt;=450,$B$8&lt;500),$M$22,IF(AND($B$8&gt;=500,$B$8&lt;600),$N$22,$AQ$22)))))</f>
        <v>0.17</v>
      </c>
      <c r="AQ22" s="4">
        <f>IF(AND($B$8&gt;=600,$B$8&lt;750),$O$22,IF(AND($B$8&gt;=750,$B$8&lt;800),$P$22,IF(AND($B$8&gt;=800,$B$8&lt;900),$Q$22,IF(AND($B$8&gt;=900,$B$8&lt;1000),$R$22,IF(AND($B$8&gt;=1000,$B$8&lt;1250),$S$22,$AR$22)))))</f>
        <v>0.17</v>
      </c>
      <c r="AR22" s="4">
        <f>IF(AND($B$8&gt;=1250,$B$8&lt;1500),$T$22,IF(AND($B$8&gt;=1500,$B$8&lt;1750),$U$22,IF(AND($B$8&gt;=1750,$B$8&lt;2000),$V$22,IF(AND($B$8&gt;=2000,$B$8&lt;2500),$W$22,IF(AND($B$8&gt;=2500,$B$8&lt;3000),$X$22,$AS$22)))))</f>
        <v>0</v>
      </c>
      <c r="AS22" s="4">
        <f>IF(AND($B$8&gt;=3000,$B$8&lt;3500),$Y$22,IF(AND($B$8&gt;=3500,$B$8&lt;4000),$Z$22,IF(AND($B$8&gt;=4000,$B$8&lt;5000),$AA$22,IF(AND($B$8&gt;=5000,$B$8&lt;7500),$AB$22,$AT$22))))</f>
        <v>0</v>
      </c>
      <c r="AT22" s="4">
        <f>IF(AND($B$8&gt;=7500,$B$8&lt;10000),$AC$22,IF(AND($B$8&gt;=10000,$B$8&lt;12500),$AD$22,IF(AND($B$8&gt;=12500,$B$8&lt;15000),$AE$22,IF(AND($B$8&gt;=15000,$B$8&lt;17500),$AF$22,IF(AND($B$8&gt;=17500,$B$8&lt;20000),$AG$22,IF($B$8&gt;=20000,$AH$22,0))))))</f>
        <v>0</v>
      </c>
    </row>
    <row r="23" spans="1:46" ht="30" customHeight="1" x14ac:dyDescent="0.3">
      <c r="A23" s="61" t="s">
        <v>20</v>
      </c>
      <c r="B23" s="62">
        <v>0</v>
      </c>
      <c r="C23" s="10">
        <v>15</v>
      </c>
      <c r="D23" s="10">
        <f>B23*C23</f>
        <v>0</v>
      </c>
      <c r="F23" s="39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M23" s="7"/>
      <c r="AO23" s="1"/>
    </row>
    <row r="24" spans="1:46" s="14" customFormat="1" ht="17.399999999999999" x14ac:dyDescent="0.3">
      <c r="A24" s="38"/>
      <c r="B24" s="11"/>
      <c r="C24" s="12" t="s">
        <v>8</v>
      </c>
      <c r="D24" s="22">
        <f>SUM(D11:D23)</f>
        <v>8100</v>
      </c>
      <c r="F24" s="39" t="s">
        <v>13</v>
      </c>
      <c r="G24" s="2" t="s">
        <v>12</v>
      </c>
      <c r="H24" s="11"/>
      <c r="I24" s="46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/>
      <c r="AJ24" s="16"/>
      <c r="AK24" s="16"/>
      <c r="AM24" s="17"/>
      <c r="AO24" s="18"/>
    </row>
    <row r="25" spans="1:46" s="58" customFormat="1" ht="17.399999999999999" x14ac:dyDescent="0.3">
      <c r="A25" s="54"/>
      <c r="B25" s="55"/>
      <c r="C25" s="56"/>
      <c r="D25" s="57"/>
      <c r="G25" s="55"/>
      <c r="H25" s="55"/>
      <c r="I25" s="55">
        <v>24</v>
      </c>
      <c r="J25" s="59">
        <v>48</v>
      </c>
      <c r="K25" s="59">
        <v>96</v>
      </c>
      <c r="L25" s="63" t="s">
        <v>23</v>
      </c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M25" s="59"/>
      <c r="AO25" s="60"/>
    </row>
    <row r="26" spans="1:46" ht="17.399999999999999" x14ac:dyDescent="0.3">
      <c r="A26" s="84" t="s">
        <v>32</v>
      </c>
      <c r="B26" s="81">
        <v>0</v>
      </c>
      <c r="C26" s="82">
        <v>0</v>
      </c>
      <c r="D26" s="10">
        <f>B26*C26</f>
        <v>0</v>
      </c>
      <c r="I26" s="10" t="e">
        <f>IF(#REF!&lt;24,#REF!,IF(AND(#REF!&gt;=24,#REF!&lt;48),#REF!,IF(AND(#REF!&gt;=48,#REF!&lt;96),#REF!,#REF!)))</f>
        <v>#REF!</v>
      </c>
      <c r="J26" s="10">
        <f>IF(H26=M26,0,H26*I26)</f>
        <v>0</v>
      </c>
    </row>
    <row r="27" spans="1:46" s="14" customFormat="1" ht="17.399999999999999" x14ac:dyDescent="0.3">
      <c r="A27" s="85"/>
      <c r="B27" s="11"/>
      <c r="C27" s="19" t="s">
        <v>5</v>
      </c>
      <c r="D27" s="80">
        <f>D24+SUM(D25:D26)</f>
        <v>8100</v>
      </c>
      <c r="F27" s="13"/>
      <c r="G27" s="11"/>
      <c r="H27" s="11"/>
      <c r="I27" s="46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9" spans="1:46" x14ac:dyDescent="0.25">
      <c r="A29" s="1" t="s">
        <v>28</v>
      </c>
    </row>
    <row r="38" spans="1:1" ht="7.2" customHeight="1" x14ac:dyDescent="0.25"/>
    <row r="39" spans="1:1" x14ac:dyDescent="0.25">
      <c r="A39" s="71" t="s">
        <v>33</v>
      </c>
    </row>
  </sheetData>
  <sheetProtection algorithmName="SHA-512" hashValue="hRB85AJn9k8kDonfWow5T7oSYJbx2yM+pXIR3auzdvkpfRcpsKjd806vkpCFKQpn/60hDllLkIHQUj3LT26N5A==" saltValue="J1UO8mAu20RXR//yqNvasg==" spinCount="100000" sheet="1" objects="1" scenarios="1" selectLockedCells="1"/>
  <protectedRanges>
    <protectedRange password="DDB9" sqref="B23" name="Additional Scans"/>
    <protectedRange password="DDB9" sqref="B12:B22" name="Options"/>
    <protectedRange password="DDB9" sqref="B8" name="Quantity"/>
  </protectedRanges>
  <mergeCells count="1">
    <mergeCell ref="A26:A27"/>
  </mergeCells>
  <phoneticPr fontId="2" type="noConversion"/>
  <dataValidations xWindow="52" yWindow="186" count="3">
    <dataValidation type="list" allowBlank="1" showInputMessage="1" showErrorMessage="1" sqref="B13:B22">
      <formula1>$F$12:$F$13</formula1>
    </dataValidation>
    <dataValidation type="whole" operator="greaterThanOrEqual" allowBlank="1" showInputMessage="1" showErrorMessage="1" errorTitle="MINIMUM QUANTITY = 100" error="MINIMUM QUANTITY = 100" sqref="B8">
      <formula1>100</formula1>
    </dataValidation>
    <dataValidation type="whole" operator="greaterThanOrEqual" allowBlank="1" showInputMessage="1" showErrorMessage="1" errorTitle="Enter whole number &gt;=0" error="Must enter whole number &gt; or = 0." sqref="B23">
      <formula1>0</formula1>
    </dataValidation>
  </dataValidations>
  <pageMargins left="1" right="1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Baker Printing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Browning</dc:creator>
  <cp:lastModifiedBy>KeepSafe</cp:lastModifiedBy>
  <cp:lastPrinted>2022-06-22T13:01:58Z</cp:lastPrinted>
  <dcterms:created xsi:type="dcterms:W3CDTF">2005-08-01T17:52:14Z</dcterms:created>
  <dcterms:modified xsi:type="dcterms:W3CDTF">2022-11-03T16:53:21Z</dcterms:modified>
</cp:coreProperties>
</file>